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green\Desktop\"/>
    </mc:Choice>
  </mc:AlternateContent>
  <xr:revisionPtr revIDLastSave="0" documentId="8_{068F844D-89C5-4E96-B72C-EF07BFC6B06C}" xr6:coauthVersionLast="46" xr6:coauthVersionMax="46" xr10:uidLastSave="{00000000-0000-0000-0000-000000000000}"/>
  <bookViews>
    <workbookView xWindow="19080" yWindow="-1725" windowWidth="19440" windowHeight="15000" xr2:uid="{00000000-000D-0000-FFFF-FFFF00000000}"/>
  </bookViews>
  <sheets>
    <sheet name="UM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B37" i="1"/>
  <c r="F7" i="1"/>
  <c r="F11" i="1"/>
  <c r="F15" i="1"/>
  <c r="F29" i="1"/>
  <c r="C33" i="1"/>
  <c r="B15" i="1"/>
  <c r="B11" i="1"/>
  <c r="D11" i="1" s="1"/>
  <c r="B7" i="1"/>
  <c r="D7" i="1" s="1"/>
  <c r="D62" i="1" l="1"/>
  <c r="D76" i="1" l="1"/>
  <c r="D75" i="1"/>
  <c r="D74" i="1"/>
  <c r="D73" i="1"/>
  <c r="D72" i="1"/>
  <c r="D71" i="1"/>
  <c r="D70" i="1"/>
  <c r="D67" i="1"/>
  <c r="D66" i="1"/>
  <c r="D63" i="1"/>
  <c r="D61" i="1"/>
  <c r="D60" i="1"/>
  <c r="D59" i="1"/>
  <c r="D58" i="1"/>
  <c r="D55" i="1"/>
  <c r="D54" i="1"/>
  <c r="D53" i="1"/>
  <c r="D52" i="1"/>
  <c r="D49" i="1"/>
  <c r="D48" i="1"/>
  <c r="D45" i="1"/>
  <c r="D44" i="1"/>
  <c r="D43" i="1"/>
  <c r="D42" i="1"/>
  <c r="D41" i="1"/>
  <c r="D40" i="1"/>
  <c r="D39" i="1"/>
  <c r="D38" i="1"/>
  <c r="B29" i="1"/>
  <c r="D29" i="1" s="1"/>
  <c r="B22" i="1"/>
  <c r="F22" i="1"/>
  <c r="D15" i="1"/>
  <c r="G8" i="1"/>
  <c r="G30" i="1" l="1"/>
  <c r="D37" i="1"/>
  <c r="D57" i="1"/>
  <c r="D47" i="1"/>
  <c r="D51" i="1"/>
  <c r="G11" i="1"/>
  <c r="D65" i="1"/>
  <c r="D69" i="1"/>
  <c r="G7" i="1"/>
  <c r="D22" i="1"/>
  <c r="D33" i="1" s="1"/>
  <c r="G29" i="1"/>
  <c r="D78" i="1" l="1"/>
  <c r="D81" i="1" s="1"/>
  <c r="G12" i="1"/>
  <c r="G15" i="1" l="1"/>
  <c r="G16" i="1"/>
  <c r="G33" i="1" l="1"/>
  <c r="D83" i="1" l="1"/>
  <c r="F81" i="1"/>
  <c r="F83" i="1" l="1"/>
  <c r="D3" i="1" s="1"/>
  <c r="D82" i="1"/>
</calcChain>
</file>

<file path=xl/sharedStrings.xml><?xml version="1.0" encoding="utf-8"?>
<sst xmlns="http://schemas.openxmlformats.org/spreadsheetml/2006/main" count="92" uniqueCount="77">
  <si>
    <t xml:space="preserve">Preliminary Outline Project Program </t>
  </si>
  <si>
    <t>SF / Bed</t>
  </si>
  <si>
    <t>Residential Space</t>
  </si>
  <si>
    <t>NASF 
Per Unit</t>
  </si>
  <si>
    <t>Quantity</t>
  </si>
  <si>
    <t>Total NASF</t>
  </si>
  <si>
    <t>Beds Per Bedroom</t>
  </si>
  <si>
    <t>Total Beds</t>
  </si>
  <si>
    <t>SF/Bed</t>
  </si>
  <si>
    <t xml:space="preserve">   Single Bedroom</t>
  </si>
  <si>
    <t xml:space="preserve">   Bathroom</t>
  </si>
  <si>
    <t xml:space="preserve">   Kitchenette</t>
  </si>
  <si>
    <t xml:space="preserve">   Storage Closet</t>
  </si>
  <si>
    <t xml:space="preserve">   Living Room</t>
  </si>
  <si>
    <t>NON-REVENUE BEDS (RA Rooms)</t>
  </si>
  <si>
    <t>Master Bedroom</t>
  </si>
  <si>
    <t>Master Bathroom</t>
  </si>
  <si>
    <t>Bedroom</t>
  </si>
  <si>
    <t>Bathroom</t>
  </si>
  <si>
    <t>Living Room</t>
  </si>
  <si>
    <t>Kitchen / Dining</t>
  </si>
  <si>
    <t>Storage</t>
  </si>
  <si>
    <t>Laundry Closet</t>
  </si>
  <si>
    <t>Total Residential Space</t>
  </si>
  <si>
    <t>x</t>
  </si>
  <si>
    <t>Support Space</t>
  </si>
  <si>
    <t>NASF 
Per Space</t>
  </si>
  <si>
    <t>Residential Floor Community Space</t>
  </si>
  <si>
    <t>Group Study Rooms / Seminar Rooms</t>
  </si>
  <si>
    <t>Community/Floor Lounge</t>
  </si>
  <si>
    <t>Residential Floor Support Space</t>
  </si>
  <si>
    <t>Custodial Closets</t>
  </si>
  <si>
    <t>Assumes one per residential floor</t>
  </si>
  <si>
    <t>Trash / Recycling Area</t>
  </si>
  <si>
    <t>Electrical Room</t>
  </si>
  <si>
    <t>IDF / Telecom Rooms</t>
  </si>
  <si>
    <t>Assumes one per residential floor.</t>
  </si>
  <si>
    <t>Building Shared Common Space</t>
  </si>
  <si>
    <t>Assumes meeting space for 50 people</t>
  </si>
  <si>
    <t>Assumes meeting / classroom space for 30 people</t>
  </si>
  <si>
    <t>Small Meeting Room</t>
  </si>
  <si>
    <t>Meditation / Quiet Room</t>
  </si>
  <si>
    <t>Building Common Space</t>
  </si>
  <si>
    <t>Entrance Lobby and Seating</t>
  </si>
  <si>
    <t>Commons Bathroom (Gender Neutral)</t>
  </si>
  <si>
    <t>Maintenance</t>
  </si>
  <si>
    <t>Vending Area</t>
  </si>
  <si>
    <t>MDF / Telecom Rooms</t>
  </si>
  <si>
    <t>Custodial Supply Storage / Break Room</t>
  </si>
  <si>
    <t>Bicycle Storage</t>
  </si>
  <si>
    <t>Maintenance Storage Room</t>
  </si>
  <si>
    <t>Trash / Recycling Room</t>
  </si>
  <si>
    <t>Total Support Space</t>
  </si>
  <si>
    <t>Total SF</t>
  </si>
  <si>
    <t>SF per Bed</t>
  </si>
  <si>
    <t>Total Building NASF</t>
  </si>
  <si>
    <t>Efficiency Factor</t>
  </si>
  <si>
    <t>Total Building GSF</t>
  </si>
  <si>
    <t>One per typical residential floor</t>
  </si>
  <si>
    <t>Assumes meeting space for 20 people</t>
  </si>
  <si>
    <t>Common Laundry Room</t>
  </si>
  <si>
    <t xml:space="preserve">Size and number of common laundry rooms may vary depending on building design </t>
  </si>
  <si>
    <t xml:space="preserve">Size and number of floor kitchens may vary depending on building design </t>
  </si>
  <si>
    <t>P3 Student Housing</t>
  </si>
  <si>
    <t>University of Maine at Presque Isle</t>
  </si>
  <si>
    <t>Unit Type A (2BR-1BA Semi-Suite Double)</t>
  </si>
  <si>
    <t>Unit Type B (2BR-1BA Semi-Suite Single)</t>
  </si>
  <si>
    <t xml:space="preserve">   Double Bedroom</t>
  </si>
  <si>
    <t>Unit Type C (2BR-1BA Full-Suite Double)</t>
  </si>
  <si>
    <t>Unit Type D (2BR-1BA Full-Suite Single)</t>
  </si>
  <si>
    <t>Staff Apartment Units (2BR-1.5BA Apt)</t>
  </si>
  <si>
    <t>Common Kitchen</t>
  </si>
  <si>
    <t>Flexible Meeting Space / Classroom</t>
  </si>
  <si>
    <t>Flexible Lounge / Event Space</t>
  </si>
  <si>
    <t>Assumed External</t>
  </si>
  <si>
    <t>General Storage</t>
  </si>
  <si>
    <t>450 @ Miam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</si>
</sst>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7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i/>
      <sz val="8"/>
      <color theme="0" tint="-0.499984740745262"/>
      <name val="Arial"/>
      <family val="2"/>
    </font>
    <font>
      <sz val="10"/>
      <name val="Palatino"/>
    </font>
    <font>
      <sz val="10"/>
      <color indexed="12"/>
      <name val="Arial Narrow"/>
      <family val="2"/>
    </font>
    <font>
      <sz val="8"/>
      <color theme="0" tint="-0.499984740745262"/>
      <name val="Arial Narrow"/>
      <family val="2"/>
    </font>
    <font>
      <i/>
      <sz val="8"/>
      <color theme="0" tint="-0.499984740745262"/>
      <name val="Arial Narrow"/>
      <family val="2"/>
    </font>
    <font>
      <i/>
      <sz val="10"/>
      <color theme="4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i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A9F"/>
        <bgColor indexed="64"/>
      </patternFill>
    </fill>
    <fill>
      <patternFill patternType="solid">
        <fgColor rgb="FFFFD44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9" fillId="0" borderId="0"/>
  </cellStyleXfs>
  <cellXfs count="120">
    <xf numFmtId="0" fontId="0" fillId="0" borderId="0" xfId="0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4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vertical="center"/>
    </xf>
    <xf numFmtId="3" fontId="2" fillId="3" borderId="5" xfId="2" applyNumberFormat="1" applyFont="1" applyFill="1" applyBorder="1" applyAlignment="1">
      <alignment horizontal="center" vertical="center"/>
    </xf>
    <xf numFmtId="3" fontId="2" fillId="3" borderId="6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vertical="center"/>
    </xf>
    <xf numFmtId="0" fontId="1" fillId="5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3" fontId="6" fillId="0" borderId="11" xfId="2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vertical="center"/>
    </xf>
    <xf numFmtId="0" fontId="1" fillId="5" borderId="16" xfId="2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vertical="center"/>
    </xf>
    <xf numFmtId="0" fontId="6" fillId="0" borderId="19" xfId="2" applyFont="1" applyFill="1" applyBorder="1" applyAlignment="1">
      <alignment horizontal="center" vertical="center"/>
    </xf>
    <xf numFmtId="3" fontId="6" fillId="0" borderId="20" xfId="2" applyNumberFormat="1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3" fontId="6" fillId="0" borderId="14" xfId="2" applyNumberFormat="1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vertical="center"/>
    </xf>
    <xf numFmtId="0" fontId="6" fillId="0" borderId="26" xfId="2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1" fontId="5" fillId="6" borderId="27" xfId="2" applyNumberFormat="1" applyFont="1" applyFill="1" applyBorder="1" applyAlignment="1">
      <alignment horizontal="center" vertical="center"/>
    </xf>
    <xf numFmtId="0" fontId="6" fillId="7" borderId="29" xfId="4" applyFont="1" applyFill="1" applyBorder="1" applyAlignment="1">
      <alignment vertical="center" wrapText="1"/>
    </xf>
    <xf numFmtId="3" fontId="6" fillId="7" borderId="3" xfId="4" applyNumberFormat="1" applyFont="1" applyFill="1" applyBorder="1" applyAlignment="1">
      <alignment horizontal="center" vertical="center"/>
    </xf>
    <xf numFmtId="0" fontId="6" fillId="7" borderId="17" xfId="2" applyFont="1" applyFill="1" applyBorder="1" applyAlignment="1">
      <alignment horizontal="center" vertical="center"/>
    </xf>
    <xf numFmtId="0" fontId="6" fillId="7" borderId="30" xfId="4" applyFont="1" applyFill="1" applyBorder="1" applyAlignment="1">
      <alignment vertical="center" wrapText="1"/>
    </xf>
    <xf numFmtId="3" fontId="6" fillId="7" borderId="31" xfId="4" applyNumberFormat="1" applyFont="1" applyFill="1" applyBorder="1" applyAlignment="1">
      <alignment horizontal="center" vertical="center"/>
    </xf>
    <xf numFmtId="0" fontId="6" fillId="7" borderId="21" xfId="2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 wrapText="1"/>
    </xf>
    <xf numFmtId="0" fontId="2" fillId="3" borderId="5" xfId="2" applyFont="1" applyFill="1" applyBorder="1" applyAlignment="1">
      <alignment horizontal="center" vertical="center"/>
    </xf>
    <xf numFmtId="0" fontId="2" fillId="3" borderId="32" xfId="2" applyFont="1" applyFill="1" applyBorder="1" applyAlignment="1">
      <alignment horizontal="center" vertical="center"/>
    </xf>
    <xf numFmtId="3" fontId="2" fillId="3" borderId="32" xfId="2" applyNumberFormat="1" applyFont="1" applyFill="1" applyBorder="1" applyAlignment="1">
      <alignment horizontal="center" vertical="center"/>
    </xf>
    <xf numFmtId="3" fontId="2" fillId="3" borderId="7" xfId="2" applyNumberFormat="1" applyFont="1" applyFill="1" applyBorder="1" applyAlignment="1">
      <alignment horizontal="center" vertical="center"/>
    </xf>
    <xf numFmtId="3" fontId="5" fillId="7" borderId="33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5" fillId="7" borderId="34" xfId="4" applyFont="1" applyFill="1" applyBorder="1" applyAlignment="1">
      <alignment horizontal="left" vertical="center" wrapText="1"/>
    </xf>
    <xf numFmtId="0" fontId="5" fillId="0" borderId="35" xfId="2" applyFont="1" applyFill="1" applyBorder="1" applyAlignment="1">
      <alignment horizontal="center" vertical="center"/>
    </xf>
    <xf numFmtId="3" fontId="5" fillId="0" borderId="27" xfId="2" applyNumberFormat="1" applyFont="1" applyFill="1" applyBorder="1" applyAlignment="1">
      <alignment horizontal="center" vertical="center"/>
    </xf>
    <xf numFmtId="3" fontId="6" fillId="0" borderId="28" xfId="2" applyNumberFormat="1" applyFont="1" applyFill="1" applyBorder="1" applyAlignment="1">
      <alignment horizontal="center" vertical="center"/>
    </xf>
    <xf numFmtId="3" fontId="6" fillId="0" borderId="36" xfId="2" applyNumberFormat="1" applyFont="1" applyFill="1" applyBorder="1" applyAlignment="1">
      <alignment horizontal="center" vertical="center"/>
    </xf>
    <xf numFmtId="0" fontId="5" fillId="7" borderId="37" xfId="4" applyFont="1" applyFill="1" applyBorder="1" applyAlignment="1">
      <alignment vertical="center"/>
    </xf>
    <xf numFmtId="3" fontId="5" fillId="7" borderId="35" xfId="4" applyNumberFormat="1" applyFont="1" applyFill="1" applyBorder="1" applyAlignment="1">
      <alignment horizontal="left" vertical="center"/>
    </xf>
    <xf numFmtId="3" fontId="5" fillId="7" borderId="27" xfId="2" applyNumberFormat="1" applyFont="1" applyFill="1" applyBorder="1" applyAlignment="1">
      <alignment horizontal="center" vertical="center"/>
    </xf>
    <xf numFmtId="3" fontId="6" fillId="7" borderId="28" xfId="2" applyNumberFormat="1" applyFont="1" applyFill="1" applyBorder="1" applyAlignment="1">
      <alignment horizontal="center" vertical="center"/>
    </xf>
    <xf numFmtId="3" fontId="6" fillId="7" borderId="36" xfId="2" applyNumberFormat="1" applyFont="1" applyFill="1" applyBorder="1" applyAlignment="1">
      <alignment horizontal="center" vertical="center"/>
    </xf>
    <xf numFmtId="0" fontId="6" fillId="0" borderId="29" xfId="4" applyFont="1" applyFill="1" applyBorder="1" applyAlignment="1">
      <alignment vertical="center" wrapText="1"/>
    </xf>
    <xf numFmtId="3" fontId="6" fillId="0" borderId="6" xfId="4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5" fillId="7" borderId="34" xfId="4" applyFont="1" applyFill="1" applyBorder="1" applyAlignment="1">
      <alignment vertical="center" wrapText="1"/>
    </xf>
    <xf numFmtId="3" fontId="6" fillId="7" borderId="37" xfId="4" applyNumberFormat="1" applyFont="1" applyFill="1" applyBorder="1" applyAlignment="1">
      <alignment horizontal="center" vertical="center"/>
    </xf>
    <xf numFmtId="0" fontId="6" fillId="7" borderId="35" xfId="2" applyFont="1" applyFill="1" applyBorder="1" applyAlignment="1">
      <alignment vertical="center"/>
    </xf>
    <xf numFmtId="0" fontId="6" fillId="7" borderId="29" xfId="4" applyFont="1" applyFill="1" applyBorder="1" applyAlignment="1">
      <alignment horizontal="left" vertical="center" wrapText="1"/>
    </xf>
    <xf numFmtId="0" fontId="6" fillId="7" borderId="37" xfId="4" applyFont="1" applyFill="1" applyBorder="1" applyAlignment="1">
      <alignment horizontal="center" vertical="center"/>
    </xf>
    <xf numFmtId="8" fontId="6" fillId="0" borderId="0" xfId="2" applyNumberFormat="1" applyFont="1" applyAlignment="1">
      <alignment vertical="center"/>
    </xf>
    <xf numFmtId="0" fontId="13" fillId="5" borderId="0" xfId="0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5" fillId="7" borderId="22" xfId="4" applyFont="1" applyFill="1" applyBorder="1" applyAlignment="1">
      <alignment horizontal="center" vertical="center" wrapText="1"/>
    </xf>
    <xf numFmtId="0" fontId="5" fillId="7" borderId="17" xfId="2" applyFont="1" applyFill="1" applyBorder="1" applyAlignment="1">
      <alignment horizontal="center" vertical="center"/>
    </xf>
    <xf numFmtId="3" fontId="5" fillId="7" borderId="3" xfId="2" applyNumberFormat="1" applyFont="1" applyFill="1" applyBorder="1" applyAlignment="1">
      <alignment horizontal="center" vertical="center"/>
    </xf>
    <xf numFmtId="1" fontId="5" fillId="0" borderId="13" xfId="2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6" fillId="0" borderId="13" xfId="2" applyFont="1" applyFill="1" applyBorder="1" applyAlignment="1">
      <alignment vertical="center"/>
    </xf>
    <xf numFmtId="0" fontId="2" fillId="3" borderId="20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vertical="center"/>
    </xf>
    <xf numFmtId="1" fontId="2" fillId="3" borderId="33" xfId="2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7" fillId="2" borderId="38" xfId="2" applyFont="1" applyFill="1" applyBorder="1" applyAlignment="1">
      <alignment horizontal="center" vertical="center"/>
    </xf>
    <xf numFmtId="0" fontId="5" fillId="4" borderId="27" xfId="2" applyFont="1" applyFill="1" applyBorder="1" applyAlignment="1">
      <alignment horizontal="center" vertical="center"/>
    </xf>
    <xf numFmtId="0" fontId="6" fillId="4" borderId="36" xfId="2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vertical="center"/>
    </xf>
    <xf numFmtId="0" fontId="6" fillId="0" borderId="39" xfId="2" applyFont="1" applyFill="1" applyBorder="1" applyAlignment="1">
      <alignment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5" xfId="4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2" fillId="8" borderId="1" xfId="2" applyFont="1" applyFill="1" applyBorder="1" applyAlignment="1">
      <alignment horizontal="center" vertical="center"/>
    </xf>
    <xf numFmtId="1" fontId="5" fillId="9" borderId="1" xfId="2" applyNumberFormat="1" applyFont="1" applyFill="1" applyBorder="1" applyAlignment="1">
      <alignment horizontal="center" vertical="center"/>
    </xf>
    <xf numFmtId="9" fontId="2" fillId="8" borderId="5" xfId="1" applyFont="1" applyFill="1" applyBorder="1" applyAlignment="1">
      <alignment horizontal="center" vertical="center"/>
    </xf>
    <xf numFmtId="9" fontId="2" fillId="8" borderId="6" xfId="1" applyFont="1" applyFill="1" applyBorder="1" applyAlignment="1">
      <alignment horizontal="center" vertical="center"/>
    </xf>
    <xf numFmtId="9" fontId="2" fillId="8" borderId="33" xfId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16" fillId="5" borderId="0" xfId="0" applyFont="1" applyFill="1" applyBorder="1" applyAlignment="1">
      <alignment vertical="center"/>
    </xf>
    <xf numFmtId="0" fontId="1" fillId="0" borderId="41" xfId="2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3" fontId="6" fillId="0" borderId="22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 2" xfId="2" xr:uid="{00000000-0005-0000-0000-000001000000}"/>
    <cellStyle name="Normal_PROG" xfId="4" xr:uid="{00000000-0005-0000-0000-000002000000}"/>
    <cellStyle name="Percent" xfId="1" builtinId="5"/>
    <cellStyle name="Percent 2 2" xfId="3" xr:uid="{00000000-0005-0000-0000-000004000000}"/>
  </cellStyles>
  <dxfs count="0"/>
  <tableStyles count="0" defaultTableStyle="TableStyleMedium2" defaultPivotStyle="PivotStyleLight16"/>
  <colors>
    <mruColors>
      <color rgb="FF004A9F"/>
      <color rgb="FFFFD44F"/>
      <color rgb="FF68092B"/>
      <color rgb="FFD3C9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showGridLines="0" tabSelected="1" zoomScaleNormal="100" workbookViewId="0">
      <selection activeCell="M6" sqref="M6"/>
    </sheetView>
  </sheetViews>
  <sheetFormatPr defaultRowHeight="12.75"/>
  <cols>
    <col min="1" max="1" width="44.5" customWidth="1"/>
    <col min="2" max="2" width="16" bestFit="1" customWidth="1"/>
    <col min="3" max="3" width="12.1640625" customWidth="1"/>
    <col min="4" max="4" width="14.83203125" customWidth="1"/>
    <col min="5" max="5" width="17.5" hidden="1" customWidth="1"/>
    <col min="6" max="6" width="15.5" customWidth="1"/>
    <col min="7" max="7" width="0" hidden="1" customWidth="1"/>
    <col min="8" max="8" width="16.33203125" bestFit="1" customWidth="1"/>
  </cols>
  <sheetData>
    <row r="1" spans="1:1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thickBot="1">
      <c r="A2" s="1" t="s">
        <v>63</v>
      </c>
      <c r="B2" s="2"/>
      <c r="C2" s="3"/>
      <c r="D2" s="4"/>
      <c r="E2" s="2"/>
      <c r="F2" s="2"/>
      <c r="G2" s="2"/>
      <c r="H2" s="2"/>
      <c r="I2" s="2"/>
      <c r="J2" s="2"/>
      <c r="K2" s="2"/>
    </row>
    <row r="3" spans="1:11" ht="13.5" thickBot="1">
      <c r="A3" s="1" t="s">
        <v>0</v>
      </c>
      <c r="B3" s="2"/>
      <c r="C3" s="5" t="s">
        <v>1</v>
      </c>
      <c r="D3" s="105">
        <f>F83</f>
        <v>280.39393939393938</v>
      </c>
      <c r="E3" s="2"/>
      <c r="F3" s="2"/>
      <c r="G3" s="2"/>
      <c r="H3" s="2"/>
      <c r="I3" s="2"/>
      <c r="J3" s="2"/>
      <c r="K3" s="2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104" t="s">
        <v>2</v>
      </c>
      <c r="B5" s="104" t="s">
        <v>3</v>
      </c>
      <c r="C5" s="104" t="s">
        <v>4</v>
      </c>
      <c r="D5" s="104" t="s">
        <v>5</v>
      </c>
      <c r="E5" s="104" t="s">
        <v>6</v>
      </c>
      <c r="F5" s="104" t="s">
        <v>7</v>
      </c>
      <c r="G5" s="89" t="s">
        <v>8</v>
      </c>
      <c r="H5" s="2"/>
      <c r="I5" s="2"/>
      <c r="J5" s="2"/>
      <c r="K5" s="2"/>
    </row>
    <row r="6" spans="1:11" ht="13.5" thickBot="1">
      <c r="A6" s="93"/>
      <c r="B6" s="6"/>
      <c r="C6" s="7"/>
      <c r="D6" s="8"/>
      <c r="E6" s="7"/>
      <c r="F6" s="94"/>
      <c r="G6" s="7"/>
      <c r="H6" s="113"/>
      <c r="I6" s="113"/>
      <c r="J6" s="113"/>
      <c r="K6" s="113"/>
    </row>
    <row r="7" spans="1:11" ht="13.5" thickBot="1">
      <c r="A7" s="9" t="s">
        <v>65</v>
      </c>
      <c r="B7" s="10">
        <f>+SUMPRODUCT(C8:C9,B8:B9)</f>
        <v>450</v>
      </c>
      <c r="C7" s="104">
        <v>18</v>
      </c>
      <c r="D7" s="11">
        <f>C7*B7</f>
        <v>8100</v>
      </c>
      <c r="E7" s="12">
        <v>2</v>
      </c>
      <c r="F7" s="13">
        <f>C7*C8*E7</f>
        <v>72</v>
      </c>
      <c r="G7" s="90">
        <f>D7/F7</f>
        <v>112.5</v>
      </c>
      <c r="H7" s="113">
        <v>18</v>
      </c>
      <c r="I7" s="113"/>
      <c r="J7" s="113" t="s">
        <v>76</v>
      </c>
      <c r="K7" s="113"/>
    </row>
    <row r="8" spans="1:11" ht="13.5" thickBot="1">
      <c r="A8" s="14" t="s">
        <v>67</v>
      </c>
      <c r="B8" s="15">
        <v>185</v>
      </c>
      <c r="C8" s="16">
        <v>2</v>
      </c>
      <c r="D8" s="17"/>
      <c r="E8" s="18"/>
      <c r="F8" s="19"/>
      <c r="G8" s="91">
        <f>D8*D7*2</f>
        <v>0</v>
      </c>
      <c r="H8" s="113"/>
      <c r="I8" s="114"/>
      <c r="J8" s="113"/>
      <c r="K8" s="113"/>
    </row>
    <row r="9" spans="1:11" ht="13.5" thickBot="1">
      <c r="A9" s="20" t="s">
        <v>10</v>
      </c>
      <c r="B9" s="21">
        <v>80</v>
      </c>
      <c r="C9" s="16">
        <v>1</v>
      </c>
      <c r="D9" s="22"/>
      <c r="E9" s="23"/>
      <c r="F9" s="19"/>
      <c r="G9" s="91"/>
      <c r="H9" s="113"/>
      <c r="I9" s="114"/>
      <c r="J9" s="113"/>
      <c r="K9" s="113"/>
    </row>
    <row r="10" spans="1:11" ht="13.5" thickBot="1">
      <c r="A10" s="30"/>
      <c r="B10" s="34"/>
      <c r="C10" s="34"/>
      <c r="D10" s="22"/>
      <c r="E10" s="34"/>
      <c r="F10" s="95"/>
      <c r="G10" s="34"/>
      <c r="H10" s="113"/>
      <c r="I10" s="114"/>
      <c r="J10" s="113"/>
      <c r="K10" s="113"/>
    </row>
    <row r="11" spans="1:11" ht="13.5" thickBot="1">
      <c r="A11" s="9" t="s">
        <v>66</v>
      </c>
      <c r="B11" s="10">
        <f>+SUMPRODUCT(C12:C13,B12:B13)</f>
        <v>330</v>
      </c>
      <c r="C11" s="104">
        <v>20</v>
      </c>
      <c r="D11" s="11">
        <f>C11*B11</f>
        <v>6600</v>
      </c>
      <c r="E11" s="12">
        <v>1</v>
      </c>
      <c r="F11" s="13">
        <f>C11*C12*E11</f>
        <v>40</v>
      </c>
      <c r="G11" s="90">
        <f>D11/F11</f>
        <v>165</v>
      </c>
      <c r="H11" s="113">
        <v>20</v>
      </c>
      <c r="I11" s="113"/>
      <c r="J11" s="113"/>
      <c r="K11" s="113"/>
    </row>
    <row r="12" spans="1:11" ht="13.5" thickBot="1">
      <c r="A12" s="35" t="s">
        <v>9</v>
      </c>
      <c r="B12" s="15">
        <v>125</v>
      </c>
      <c r="C12" s="31">
        <v>2</v>
      </c>
      <c r="D12" s="17"/>
      <c r="E12" s="18"/>
      <c r="F12" s="19"/>
      <c r="G12" s="91">
        <f>D12*D11*2</f>
        <v>0</v>
      </c>
      <c r="H12" s="113"/>
      <c r="I12" s="114"/>
      <c r="J12" s="113"/>
      <c r="K12" s="113"/>
    </row>
    <row r="13" spans="1:11" ht="13.5" thickBot="1">
      <c r="A13" s="20" t="s">
        <v>10</v>
      </c>
      <c r="B13" s="36">
        <v>80</v>
      </c>
      <c r="C13" s="16">
        <v>1</v>
      </c>
      <c r="D13" s="22"/>
      <c r="E13" s="23"/>
      <c r="F13" s="19"/>
      <c r="G13" s="91"/>
      <c r="H13" s="113"/>
      <c r="I13" s="114"/>
      <c r="J13" s="113"/>
      <c r="K13" s="113"/>
    </row>
    <row r="14" spans="1:11" ht="13.5" thickBot="1">
      <c r="A14" s="96"/>
      <c r="B14" s="39"/>
      <c r="C14" s="39"/>
      <c r="D14" s="40"/>
      <c r="E14" s="39"/>
      <c r="F14" s="97"/>
      <c r="G14" s="39"/>
      <c r="H14" s="113"/>
      <c r="I14" s="114"/>
      <c r="J14" s="113"/>
      <c r="K14" s="113"/>
    </row>
    <row r="15" spans="1:11" ht="13.5" thickBot="1">
      <c r="A15" s="9" t="s">
        <v>68</v>
      </c>
      <c r="B15" s="10">
        <f>+SUMPRODUCT(C16:C20,B16:B20)</f>
        <v>670</v>
      </c>
      <c r="C15" s="104">
        <v>8</v>
      </c>
      <c r="D15" s="11">
        <f>C15*B15</f>
        <v>5360</v>
      </c>
      <c r="E15" s="12">
        <v>2</v>
      </c>
      <c r="F15" s="13">
        <f>E15*C16*C15</f>
        <v>32</v>
      </c>
      <c r="G15" s="41">
        <f>D15/F15</f>
        <v>167.5</v>
      </c>
      <c r="H15" s="113">
        <v>8</v>
      </c>
      <c r="I15" s="113"/>
      <c r="J15" s="113">
        <v>678</v>
      </c>
      <c r="K15" s="113"/>
    </row>
    <row r="16" spans="1:11" ht="13.5" thickBot="1">
      <c r="A16" s="14" t="s">
        <v>67</v>
      </c>
      <c r="B16" s="15">
        <v>185</v>
      </c>
      <c r="C16" s="31">
        <v>2</v>
      </c>
      <c r="D16" s="17"/>
      <c r="E16" s="18"/>
      <c r="F16" s="19"/>
      <c r="G16" s="91">
        <f>D16*D15*2</f>
        <v>0</v>
      </c>
      <c r="H16" s="113"/>
      <c r="I16" s="114"/>
      <c r="J16" s="113"/>
      <c r="K16" s="113"/>
    </row>
    <row r="17" spans="1:11" ht="13.5" thickBot="1">
      <c r="A17" s="20" t="s">
        <v>10</v>
      </c>
      <c r="B17" s="36">
        <v>80</v>
      </c>
      <c r="C17" s="16">
        <v>1</v>
      </c>
      <c r="D17" s="22"/>
      <c r="E17" s="23"/>
      <c r="F17" s="19"/>
      <c r="G17" s="91"/>
      <c r="H17" s="113"/>
      <c r="I17" s="114"/>
      <c r="J17" s="113"/>
      <c r="K17" s="113"/>
    </row>
    <row r="18" spans="1:11" ht="13.5" thickBot="1">
      <c r="A18" s="20" t="s">
        <v>11</v>
      </c>
      <c r="B18" s="36">
        <v>110</v>
      </c>
      <c r="C18" s="16">
        <v>1</v>
      </c>
      <c r="D18" s="22"/>
      <c r="E18" s="24"/>
      <c r="F18" s="19"/>
      <c r="G18" s="91"/>
      <c r="H18" s="113"/>
      <c r="I18" s="114"/>
      <c r="J18" s="113"/>
      <c r="K18" s="113"/>
    </row>
    <row r="19" spans="1:11" ht="13.5" thickBot="1">
      <c r="A19" s="32" t="s">
        <v>12</v>
      </c>
      <c r="B19" s="36">
        <v>20</v>
      </c>
      <c r="C19" s="16">
        <v>1</v>
      </c>
      <c r="D19" s="22"/>
      <c r="E19" s="24"/>
      <c r="F19" s="19"/>
      <c r="G19" s="91"/>
      <c r="H19" s="113"/>
      <c r="I19" s="114"/>
      <c r="J19" s="113"/>
      <c r="K19" s="113"/>
    </row>
    <row r="20" spans="1:11" ht="13.5" thickBot="1">
      <c r="A20" s="25" t="s">
        <v>13</v>
      </c>
      <c r="B20" s="37">
        <v>90</v>
      </c>
      <c r="C20" s="26">
        <v>1</v>
      </c>
      <c r="D20" s="27"/>
      <c r="E20" s="28"/>
      <c r="F20" s="29"/>
      <c r="G20" s="91"/>
      <c r="H20" s="113"/>
      <c r="I20" s="114"/>
      <c r="J20" s="113"/>
      <c r="K20" s="113"/>
    </row>
    <row r="21" spans="1:11" ht="13.5" thickBot="1">
      <c r="A21" s="30"/>
      <c r="B21" s="34"/>
      <c r="C21" s="34"/>
      <c r="D21" s="22"/>
      <c r="E21" s="34"/>
      <c r="F21" s="95"/>
      <c r="G21" s="34"/>
      <c r="H21" s="113"/>
      <c r="I21" s="114"/>
      <c r="J21" s="113"/>
      <c r="K21" s="113"/>
    </row>
    <row r="22" spans="1:11" ht="13.5" thickBot="1">
      <c r="A22" s="9" t="s">
        <v>69</v>
      </c>
      <c r="B22" s="10">
        <f>+SUMPRODUCT(C23:C27,B23:B27)</f>
        <v>550</v>
      </c>
      <c r="C22" s="104">
        <v>34</v>
      </c>
      <c r="D22" s="11">
        <f>C22*B22</f>
        <v>18700</v>
      </c>
      <c r="E22" s="12">
        <v>1</v>
      </c>
      <c r="F22" s="13">
        <f>E22*C23*C22</f>
        <v>68</v>
      </c>
      <c r="G22" s="34"/>
      <c r="H22" s="113">
        <v>34</v>
      </c>
      <c r="I22" s="114"/>
      <c r="J22" s="113"/>
      <c r="K22" s="113"/>
    </row>
    <row r="23" spans="1:11">
      <c r="A23" s="14" t="s">
        <v>9</v>
      </c>
      <c r="B23" s="36">
        <v>125</v>
      </c>
      <c r="C23" s="31">
        <v>2</v>
      </c>
      <c r="D23" s="17"/>
      <c r="E23" s="18"/>
      <c r="F23" s="19"/>
      <c r="G23" s="34"/>
      <c r="H23" s="113"/>
      <c r="I23" s="114"/>
      <c r="J23" s="113"/>
      <c r="K23" s="113"/>
    </row>
    <row r="24" spans="1:11">
      <c r="A24" s="20" t="s">
        <v>10</v>
      </c>
      <c r="B24" s="36">
        <v>80</v>
      </c>
      <c r="C24" s="16">
        <v>1</v>
      </c>
      <c r="D24" s="22"/>
      <c r="E24" s="23"/>
      <c r="F24" s="19"/>
      <c r="G24" s="34"/>
      <c r="H24" s="113"/>
      <c r="I24" s="114"/>
      <c r="J24" s="113"/>
      <c r="K24" s="113"/>
    </row>
    <row r="25" spans="1:11">
      <c r="A25" s="32" t="s">
        <v>11</v>
      </c>
      <c r="B25" s="116">
        <v>90</v>
      </c>
      <c r="C25" s="117">
        <v>1</v>
      </c>
      <c r="D25" s="119"/>
      <c r="E25" s="24"/>
      <c r="F25" s="19"/>
      <c r="G25" s="34"/>
      <c r="H25" s="113"/>
      <c r="I25" s="114"/>
      <c r="J25" s="113"/>
      <c r="K25" s="113"/>
    </row>
    <row r="26" spans="1:11">
      <c r="A26" s="32" t="s">
        <v>12</v>
      </c>
      <c r="B26" s="118">
        <v>30</v>
      </c>
      <c r="C26" s="16">
        <v>1</v>
      </c>
      <c r="D26" s="22"/>
      <c r="E26" s="24"/>
      <c r="F26" s="19"/>
      <c r="G26" s="34"/>
      <c r="H26" s="113"/>
      <c r="I26" s="114"/>
      <c r="J26" s="113"/>
      <c r="K26" s="113"/>
    </row>
    <row r="27" spans="1:11" ht="13.5" thickBot="1">
      <c r="A27" s="25" t="s">
        <v>13</v>
      </c>
      <c r="B27" s="37">
        <v>100</v>
      </c>
      <c r="C27" s="26">
        <v>1</v>
      </c>
      <c r="D27" s="27"/>
      <c r="E27" s="28"/>
      <c r="F27" s="29"/>
      <c r="G27" s="34"/>
      <c r="H27" s="113"/>
      <c r="I27" s="114"/>
      <c r="J27" s="113"/>
      <c r="K27" s="113"/>
    </row>
    <row r="28" spans="1:11" ht="13.5" thickBot="1">
      <c r="A28" s="30"/>
      <c r="B28" s="34"/>
      <c r="C28" s="34"/>
      <c r="D28" s="22"/>
      <c r="E28" s="34"/>
      <c r="F28" s="95"/>
      <c r="G28" s="34"/>
      <c r="H28" s="113"/>
      <c r="I28" s="114"/>
      <c r="J28" s="113"/>
      <c r="K28" s="113"/>
    </row>
    <row r="29" spans="1:11" ht="13.5" thickBot="1">
      <c r="A29" s="9" t="s">
        <v>14</v>
      </c>
      <c r="B29" s="10">
        <f>+SUMPRODUCT(C30:C31,B30:B31)</f>
        <v>330</v>
      </c>
      <c r="C29" s="104">
        <v>4</v>
      </c>
      <c r="D29" s="11">
        <f>C29*B29</f>
        <v>1320</v>
      </c>
      <c r="E29" s="12">
        <v>1</v>
      </c>
      <c r="F29" s="13">
        <f>E29*C30*C29</f>
        <v>8</v>
      </c>
      <c r="G29" s="41">
        <f>D29/F29</f>
        <v>165</v>
      </c>
      <c r="H29" s="113">
        <v>3</v>
      </c>
      <c r="I29" s="114"/>
      <c r="J29" s="113"/>
      <c r="K29" s="113"/>
    </row>
    <row r="30" spans="1:11" ht="13.5" thickBot="1">
      <c r="A30" s="14" t="s">
        <v>9</v>
      </c>
      <c r="B30" s="15">
        <v>125</v>
      </c>
      <c r="C30" s="16">
        <v>2</v>
      </c>
      <c r="D30" s="17"/>
      <c r="E30" s="18"/>
      <c r="F30" s="19"/>
      <c r="G30" s="92">
        <f>D30*D29*2</f>
        <v>0</v>
      </c>
      <c r="H30" s="115"/>
      <c r="I30" s="114"/>
      <c r="J30" s="113"/>
      <c r="K30" s="113"/>
    </row>
    <row r="31" spans="1:11" ht="13.5" thickBot="1">
      <c r="A31" s="20" t="s">
        <v>10</v>
      </c>
      <c r="B31" s="21">
        <v>80</v>
      </c>
      <c r="C31" s="16">
        <v>1</v>
      </c>
      <c r="D31" s="22"/>
      <c r="E31" s="23"/>
      <c r="F31" s="19"/>
      <c r="G31" s="91"/>
      <c r="H31" s="113"/>
      <c r="I31" s="114"/>
      <c r="J31" s="113"/>
      <c r="K31" s="113"/>
    </row>
    <row r="32" spans="1:11" ht="13.5" thickBot="1">
      <c r="A32" s="48"/>
      <c r="B32" s="38"/>
      <c r="C32" s="38"/>
      <c r="D32" s="38"/>
      <c r="E32" s="39"/>
      <c r="F32" s="39"/>
      <c r="G32" s="39"/>
      <c r="H32" s="2"/>
      <c r="I32" s="2"/>
      <c r="J32" s="2"/>
      <c r="K32" s="2"/>
    </row>
    <row r="33" spans="1:11" ht="13.5" thickBot="1">
      <c r="A33" s="49" t="s">
        <v>23</v>
      </c>
      <c r="B33" s="50"/>
      <c r="C33" s="104">
        <f>SUM(C29+C22+C15+C11+C7)</f>
        <v>84</v>
      </c>
      <c r="D33" s="51">
        <f>D15+D11+D7+D29+D22</f>
        <v>40080</v>
      </c>
      <c r="E33" s="50" t="s">
        <v>24</v>
      </c>
      <c r="F33" s="52">
        <f>F15+F11+F7+F29+F22</f>
        <v>220</v>
      </c>
      <c r="G33" s="53">
        <f>D33/F33</f>
        <v>182.18181818181819</v>
      </c>
      <c r="H33" s="2"/>
      <c r="I33" s="2"/>
      <c r="J33" s="2"/>
      <c r="K33" s="2"/>
    </row>
    <row r="34" spans="1:11" ht="13.5" thickBot="1">
      <c r="A34" s="33"/>
      <c r="B34" s="34"/>
      <c r="C34" s="34"/>
      <c r="D34" s="22"/>
      <c r="E34" s="34"/>
      <c r="F34" s="34"/>
      <c r="G34" s="54"/>
      <c r="H34" s="2"/>
      <c r="I34" s="2"/>
      <c r="J34" s="2"/>
      <c r="K34" s="2"/>
    </row>
    <row r="35" spans="1:11" ht="13.5" thickBot="1">
      <c r="A35" s="104" t="s">
        <v>25</v>
      </c>
      <c r="B35" s="104" t="s">
        <v>26</v>
      </c>
      <c r="C35" s="104" t="s">
        <v>4</v>
      </c>
      <c r="D35" s="104" t="s">
        <v>5</v>
      </c>
      <c r="E35" s="55"/>
      <c r="F35" s="2"/>
      <c r="G35" s="2"/>
      <c r="H35" s="2"/>
      <c r="I35" s="2"/>
      <c r="J35" s="2"/>
      <c r="K35" s="2"/>
    </row>
    <row r="36" spans="1:11" ht="13.5" thickBot="1">
      <c r="A36" s="30"/>
      <c r="B36" s="34"/>
      <c r="C36" s="34"/>
      <c r="D36" s="59"/>
      <c r="E36" s="55"/>
      <c r="F36" s="98"/>
      <c r="G36" s="2"/>
      <c r="H36" s="2"/>
      <c r="I36" s="2"/>
      <c r="J36" s="2"/>
      <c r="K36" s="2"/>
    </row>
    <row r="37" spans="1:11">
      <c r="A37" s="56" t="s">
        <v>70</v>
      </c>
      <c r="B37" s="39">
        <f>SUMPRODUCT(C38:C45,B38:B45)</f>
        <v>755</v>
      </c>
      <c r="C37" s="57">
        <v>1</v>
      </c>
      <c r="D37" s="58">
        <f>C37*SUM(D38:D45)</f>
        <v>755</v>
      </c>
      <c r="E37" s="55"/>
      <c r="F37" s="98"/>
      <c r="G37" s="2"/>
      <c r="H37" s="2"/>
      <c r="I37" s="2"/>
      <c r="J37" s="2"/>
      <c r="K37" s="2"/>
    </row>
    <row r="38" spans="1:11">
      <c r="A38" s="42" t="s">
        <v>15</v>
      </c>
      <c r="B38" s="43">
        <v>150</v>
      </c>
      <c r="C38" s="44">
        <v>1</v>
      </c>
      <c r="D38" s="59">
        <f t="shared" ref="D38:D45" si="0">C38*B38</f>
        <v>150</v>
      </c>
      <c r="E38" s="55"/>
      <c r="F38" s="98"/>
      <c r="G38" s="2"/>
      <c r="H38" s="2"/>
      <c r="I38" s="2"/>
      <c r="J38" s="2"/>
      <c r="K38" s="2"/>
    </row>
    <row r="39" spans="1:11">
      <c r="A39" s="42" t="s">
        <v>16</v>
      </c>
      <c r="B39" s="43">
        <v>80</v>
      </c>
      <c r="C39" s="44">
        <v>1</v>
      </c>
      <c r="D39" s="59">
        <f t="shared" si="0"/>
        <v>80</v>
      </c>
      <c r="E39" s="55"/>
      <c r="F39" s="98"/>
      <c r="G39" s="2"/>
      <c r="H39" s="2"/>
      <c r="I39" s="2"/>
      <c r="J39" s="2"/>
      <c r="K39" s="2"/>
    </row>
    <row r="40" spans="1:11">
      <c r="A40" s="42" t="s">
        <v>17</v>
      </c>
      <c r="B40" s="43">
        <v>125</v>
      </c>
      <c r="C40" s="44">
        <v>1</v>
      </c>
      <c r="D40" s="59">
        <f t="shared" si="0"/>
        <v>125</v>
      </c>
      <c r="E40" s="55"/>
      <c r="F40" s="98"/>
      <c r="G40" s="2"/>
      <c r="H40" s="2"/>
      <c r="I40" s="2"/>
      <c r="J40" s="2"/>
      <c r="K40" s="2"/>
    </row>
    <row r="41" spans="1:11">
      <c r="A41" s="42" t="s">
        <v>18</v>
      </c>
      <c r="B41" s="43">
        <v>80</v>
      </c>
      <c r="C41" s="44">
        <v>0.5</v>
      </c>
      <c r="D41" s="59">
        <f t="shared" si="0"/>
        <v>40</v>
      </c>
      <c r="E41" s="55"/>
      <c r="F41" s="98"/>
      <c r="G41" s="2"/>
      <c r="H41" s="2"/>
      <c r="I41" s="2"/>
      <c r="J41" s="2"/>
      <c r="K41" s="2"/>
    </row>
    <row r="42" spans="1:11">
      <c r="A42" s="42" t="s">
        <v>19</v>
      </c>
      <c r="B42" s="43">
        <v>150</v>
      </c>
      <c r="C42" s="44">
        <v>1</v>
      </c>
      <c r="D42" s="59">
        <f t="shared" si="0"/>
        <v>150</v>
      </c>
      <c r="E42" s="55"/>
      <c r="F42" s="98"/>
      <c r="G42" s="2"/>
      <c r="H42" s="2"/>
      <c r="I42" s="2"/>
      <c r="J42" s="2"/>
      <c r="K42" s="2"/>
    </row>
    <row r="43" spans="1:11">
      <c r="A43" s="42" t="s">
        <v>20</v>
      </c>
      <c r="B43" s="43">
        <v>150</v>
      </c>
      <c r="C43" s="44">
        <v>1</v>
      </c>
      <c r="D43" s="59">
        <f t="shared" si="0"/>
        <v>150</v>
      </c>
      <c r="E43" s="55"/>
      <c r="F43" s="98"/>
      <c r="G43" s="2"/>
      <c r="H43" s="2"/>
      <c r="I43" s="2"/>
      <c r="J43" s="2"/>
      <c r="K43" s="2"/>
    </row>
    <row r="44" spans="1:11">
      <c r="A44" s="42" t="s">
        <v>21</v>
      </c>
      <c r="B44" s="43">
        <v>50</v>
      </c>
      <c r="C44" s="44">
        <v>1</v>
      </c>
      <c r="D44" s="59">
        <f t="shared" si="0"/>
        <v>50</v>
      </c>
      <c r="E44" s="55"/>
      <c r="F44" s="98"/>
      <c r="G44" s="2"/>
      <c r="H44" s="2"/>
      <c r="I44" s="2"/>
      <c r="J44" s="2"/>
      <c r="K44" s="2"/>
    </row>
    <row r="45" spans="1:11" ht="13.5" thickBot="1">
      <c r="A45" s="45" t="s">
        <v>22</v>
      </c>
      <c r="B45" s="46">
        <v>10</v>
      </c>
      <c r="C45" s="47">
        <v>1</v>
      </c>
      <c r="D45" s="60">
        <f t="shared" si="0"/>
        <v>10</v>
      </c>
      <c r="E45" s="55"/>
      <c r="F45" s="98"/>
      <c r="G45" s="2"/>
      <c r="H45" s="2"/>
      <c r="I45" s="2"/>
      <c r="J45" s="2"/>
      <c r="K45" s="2"/>
    </row>
    <row r="46" spans="1:11" ht="13.5" thickBot="1">
      <c r="A46" s="30"/>
      <c r="B46" s="34"/>
      <c r="C46" s="34"/>
      <c r="D46" s="59"/>
      <c r="E46" s="55"/>
      <c r="F46" s="98"/>
      <c r="G46" s="2"/>
      <c r="H46" s="2"/>
      <c r="I46" s="2"/>
      <c r="J46" s="2"/>
      <c r="K46" s="2"/>
    </row>
    <row r="47" spans="1:11">
      <c r="A47" s="56" t="s">
        <v>27</v>
      </c>
      <c r="B47" s="61"/>
      <c r="C47" s="62"/>
      <c r="D47" s="63">
        <f>SUM(D48:D49)</f>
        <v>1600</v>
      </c>
      <c r="E47" s="55"/>
      <c r="F47" s="101"/>
      <c r="G47" s="2"/>
      <c r="H47" s="2"/>
      <c r="I47" s="2"/>
      <c r="J47" s="2"/>
      <c r="K47" s="2"/>
    </row>
    <row r="48" spans="1:11">
      <c r="A48" s="42" t="s">
        <v>28</v>
      </c>
      <c r="B48" s="43">
        <v>150</v>
      </c>
      <c r="C48" s="44">
        <v>4</v>
      </c>
      <c r="D48" s="64">
        <f>B48*C48</f>
        <v>600</v>
      </c>
      <c r="E48" s="55"/>
      <c r="F48" s="88" t="s">
        <v>58</v>
      </c>
      <c r="G48" s="2"/>
      <c r="H48" s="2"/>
      <c r="I48" s="2"/>
      <c r="J48" s="2"/>
      <c r="K48" s="2"/>
    </row>
    <row r="49" spans="1:11" ht="13.5" thickBot="1">
      <c r="A49" s="45" t="s">
        <v>29</v>
      </c>
      <c r="B49" s="46">
        <v>250</v>
      </c>
      <c r="C49" s="47">
        <v>4</v>
      </c>
      <c r="D49" s="65">
        <f>B49*C49</f>
        <v>1000</v>
      </c>
      <c r="E49" s="55"/>
      <c r="F49" s="88" t="s">
        <v>58</v>
      </c>
      <c r="G49" s="2"/>
      <c r="H49" s="2"/>
      <c r="I49" s="2"/>
      <c r="J49" s="2"/>
      <c r="K49" s="2"/>
    </row>
    <row r="50" spans="1:11" ht="13.5" thickBot="1">
      <c r="A50" s="30"/>
      <c r="B50" s="34"/>
      <c r="C50" s="34"/>
      <c r="D50" s="59"/>
      <c r="E50" s="55"/>
      <c r="F50" s="101"/>
      <c r="G50" s="2"/>
      <c r="H50" s="2"/>
      <c r="I50" s="2"/>
      <c r="J50" s="2"/>
      <c r="K50" s="2"/>
    </row>
    <row r="51" spans="1:11">
      <c r="A51" s="56" t="s">
        <v>30</v>
      </c>
      <c r="B51" s="61"/>
      <c r="C51" s="62"/>
      <c r="D51" s="63">
        <f>SUM(D52:D55)</f>
        <v>610</v>
      </c>
      <c r="E51" s="55"/>
      <c r="F51" s="101"/>
      <c r="G51" s="2"/>
      <c r="H51" s="2"/>
      <c r="I51" s="2"/>
      <c r="J51" s="2"/>
      <c r="K51" s="2"/>
    </row>
    <row r="52" spans="1:11">
      <c r="A52" s="42" t="s">
        <v>31</v>
      </c>
      <c r="B52" s="43">
        <v>25</v>
      </c>
      <c r="C52" s="44">
        <v>4</v>
      </c>
      <c r="D52" s="64">
        <f>B52*C52</f>
        <v>100</v>
      </c>
      <c r="E52" s="55"/>
      <c r="F52" s="88" t="s">
        <v>32</v>
      </c>
      <c r="G52" s="2"/>
      <c r="H52" s="2"/>
      <c r="I52" s="2"/>
      <c r="J52" s="2"/>
      <c r="K52" s="2"/>
    </row>
    <row r="53" spans="1:11">
      <c r="A53" s="66" t="s">
        <v>33</v>
      </c>
      <c r="B53" s="43">
        <v>75</v>
      </c>
      <c r="C53" s="44">
        <v>4</v>
      </c>
      <c r="D53" s="64">
        <f>B53*C53</f>
        <v>300</v>
      </c>
      <c r="E53" s="55"/>
      <c r="F53" s="88" t="s">
        <v>32</v>
      </c>
      <c r="G53" s="2"/>
      <c r="H53" s="2"/>
      <c r="I53" s="2"/>
      <c r="J53" s="2"/>
      <c r="K53" s="2"/>
    </row>
    <row r="54" spans="1:11">
      <c r="A54" s="42" t="s">
        <v>34</v>
      </c>
      <c r="B54" s="43">
        <v>30</v>
      </c>
      <c r="C54" s="44">
        <v>4</v>
      </c>
      <c r="D54" s="64">
        <f>B54*C54</f>
        <v>120</v>
      </c>
      <c r="E54" s="55"/>
      <c r="F54" s="88" t="s">
        <v>32</v>
      </c>
      <c r="G54" s="2"/>
      <c r="H54" s="2"/>
      <c r="I54" s="2"/>
      <c r="J54" s="2"/>
      <c r="K54" s="2"/>
    </row>
    <row r="55" spans="1:11" ht="13.5" thickBot="1">
      <c r="A55" s="42" t="s">
        <v>35</v>
      </c>
      <c r="B55" s="43">
        <v>30</v>
      </c>
      <c r="C55" s="44">
        <v>3</v>
      </c>
      <c r="D55" s="64">
        <f>B55*C55</f>
        <v>90</v>
      </c>
      <c r="E55" s="55"/>
      <c r="F55" s="88" t="s">
        <v>36</v>
      </c>
      <c r="G55" s="2"/>
      <c r="H55" s="2"/>
      <c r="I55" s="2"/>
      <c r="J55" s="2"/>
      <c r="K55" s="2"/>
    </row>
    <row r="56" spans="1:11" ht="13.5" thickBot="1">
      <c r="A56" s="99"/>
      <c r="B56" s="67"/>
      <c r="C56" s="68"/>
      <c r="D56" s="100"/>
      <c r="E56" s="55"/>
      <c r="F56" s="102"/>
      <c r="G56" s="2"/>
      <c r="H56" s="2"/>
      <c r="I56" s="2"/>
      <c r="J56" s="2"/>
      <c r="K56" s="2"/>
    </row>
    <row r="57" spans="1:11">
      <c r="A57" s="69" t="s">
        <v>37</v>
      </c>
      <c r="B57" s="70"/>
      <c r="C57" s="71"/>
      <c r="D57" s="63">
        <f>SUM(D58:D63)</f>
        <v>1800</v>
      </c>
      <c r="E57" s="55"/>
      <c r="F57" s="102"/>
      <c r="G57" s="2"/>
      <c r="H57" s="2"/>
      <c r="I57" s="2"/>
      <c r="J57" s="2"/>
      <c r="K57" s="2"/>
    </row>
    <row r="58" spans="1:11">
      <c r="A58" s="72" t="s">
        <v>73</v>
      </c>
      <c r="B58" s="43">
        <v>800</v>
      </c>
      <c r="C58" s="44">
        <v>1</v>
      </c>
      <c r="D58" s="64">
        <f t="shared" ref="D58:D63" si="1">B58*C58</f>
        <v>800</v>
      </c>
      <c r="E58" s="55"/>
      <c r="F58" s="88" t="s">
        <v>38</v>
      </c>
      <c r="G58" s="2"/>
      <c r="H58" s="2"/>
      <c r="I58" s="2"/>
      <c r="J58" s="2"/>
      <c r="K58" s="2"/>
    </row>
    <row r="59" spans="1:11">
      <c r="A59" s="42" t="s">
        <v>72</v>
      </c>
      <c r="B59" s="43">
        <v>600</v>
      </c>
      <c r="C59" s="44">
        <v>0</v>
      </c>
      <c r="D59" s="64">
        <f t="shared" si="1"/>
        <v>0</v>
      </c>
      <c r="E59" s="55"/>
      <c r="F59" s="88" t="s">
        <v>39</v>
      </c>
      <c r="G59" s="2"/>
      <c r="H59" s="2"/>
      <c r="I59" s="2"/>
      <c r="J59" s="2"/>
      <c r="K59" s="2"/>
    </row>
    <row r="60" spans="1:11">
      <c r="A60" s="72" t="s">
        <v>40</v>
      </c>
      <c r="B60" s="43">
        <v>300</v>
      </c>
      <c r="C60" s="44">
        <v>0</v>
      </c>
      <c r="D60" s="64">
        <f t="shared" si="1"/>
        <v>0</v>
      </c>
      <c r="E60" s="55"/>
      <c r="F60" s="88" t="s">
        <v>59</v>
      </c>
      <c r="G60" s="2"/>
      <c r="H60" s="2"/>
      <c r="I60" s="2"/>
      <c r="J60" s="2"/>
      <c r="K60" s="2"/>
    </row>
    <row r="61" spans="1:11">
      <c r="A61" s="42" t="s">
        <v>71</v>
      </c>
      <c r="B61" s="43">
        <v>250</v>
      </c>
      <c r="C61" s="44">
        <v>1</v>
      </c>
      <c r="D61" s="64">
        <f t="shared" si="1"/>
        <v>250</v>
      </c>
      <c r="E61" s="55"/>
      <c r="F61" s="88" t="s">
        <v>62</v>
      </c>
      <c r="G61" s="2"/>
      <c r="H61" s="2"/>
      <c r="I61" s="2"/>
      <c r="J61" s="2"/>
      <c r="K61" s="2"/>
    </row>
    <row r="62" spans="1:11">
      <c r="A62" s="42" t="s">
        <v>60</v>
      </c>
      <c r="B62" s="43">
        <v>150</v>
      </c>
      <c r="C62" s="44">
        <v>4</v>
      </c>
      <c r="D62" s="64">
        <f t="shared" si="1"/>
        <v>600</v>
      </c>
      <c r="E62" s="55"/>
      <c r="F62" s="88" t="s">
        <v>61</v>
      </c>
      <c r="G62" s="2"/>
      <c r="H62" s="2"/>
      <c r="I62" s="2"/>
      <c r="J62" s="2"/>
      <c r="K62" s="2"/>
    </row>
    <row r="63" spans="1:11" ht="13.5" thickBot="1">
      <c r="A63" s="42" t="s">
        <v>41</v>
      </c>
      <c r="B63" s="43">
        <v>150</v>
      </c>
      <c r="C63" s="44">
        <v>1</v>
      </c>
      <c r="D63" s="64">
        <f t="shared" si="1"/>
        <v>150</v>
      </c>
      <c r="E63" s="55"/>
      <c r="F63" s="103"/>
      <c r="G63" s="2"/>
      <c r="H63" s="2"/>
      <c r="I63" s="2"/>
      <c r="J63" s="2"/>
      <c r="K63" s="2"/>
    </row>
    <row r="64" spans="1:11" ht="13.5" thickBot="1">
      <c r="A64" s="99"/>
      <c r="B64" s="67"/>
      <c r="C64" s="68"/>
      <c r="D64" s="100"/>
      <c r="E64" s="55"/>
      <c r="F64" s="102"/>
      <c r="G64" s="2"/>
      <c r="H64" s="2"/>
      <c r="I64" s="2"/>
      <c r="J64" s="2"/>
      <c r="K64" s="2"/>
    </row>
    <row r="65" spans="1:11">
      <c r="A65" s="69" t="s">
        <v>42</v>
      </c>
      <c r="B65" s="73"/>
      <c r="C65" s="71"/>
      <c r="D65" s="63">
        <f>SUM(D66:D67)</f>
        <v>470</v>
      </c>
      <c r="E65" s="55"/>
      <c r="F65" s="102"/>
      <c r="G65" s="2"/>
      <c r="H65" s="2"/>
      <c r="I65" s="2"/>
      <c r="J65" s="2"/>
      <c r="K65" s="2"/>
    </row>
    <row r="66" spans="1:11">
      <c r="A66" s="42" t="s">
        <v>43</v>
      </c>
      <c r="B66" s="43">
        <v>350</v>
      </c>
      <c r="C66" s="44">
        <v>1</v>
      </c>
      <c r="D66" s="64">
        <f>B66*C66</f>
        <v>350</v>
      </c>
      <c r="E66" s="55"/>
      <c r="F66" s="102"/>
      <c r="G66" s="2"/>
      <c r="H66" s="2"/>
      <c r="I66" s="2"/>
      <c r="J66" s="2"/>
      <c r="K66" s="2"/>
    </row>
    <row r="67" spans="1:11" ht="13.5" thickBot="1">
      <c r="A67" s="42" t="s">
        <v>44</v>
      </c>
      <c r="B67" s="43">
        <v>60</v>
      </c>
      <c r="C67" s="44">
        <v>2</v>
      </c>
      <c r="D67" s="64">
        <f>B67*C67</f>
        <v>120</v>
      </c>
      <c r="E67" s="55"/>
      <c r="F67" s="102"/>
      <c r="G67" s="74"/>
      <c r="H67" s="2"/>
      <c r="I67" s="2"/>
      <c r="J67" s="2"/>
      <c r="K67" s="2"/>
    </row>
    <row r="68" spans="1:11" ht="13.5" thickBot="1">
      <c r="A68" s="99"/>
      <c r="B68" s="67"/>
      <c r="C68" s="68"/>
      <c r="D68" s="100"/>
      <c r="E68" s="55"/>
      <c r="F68" s="102"/>
      <c r="G68" s="2"/>
      <c r="H68" s="2"/>
      <c r="I68" s="2"/>
      <c r="J68" s="2"/>
      <c r="K68" s="2"/>
    </row>
    <row r="69" spans="1:11">
      <c r="A69" s="69" t="s">
        <v>45</v>
      </c>
      <c r="B69" s="70"/>
      <c r="C69" s="71"/>
      <c r="D69" s="63">
        <f>SUM(D70:E76)</f>
        <v>950</v>
      </c>
      <c r="E69" s="55"/>
      <c r="F69" s="33"/>
      <c r="G69" s="2"/>
      <c r="H69" s="2"/>
      <c r="I69" s="2"/>
      <c r="J69" s="2"/>
      <c r="K69" s="2"/>
    </row>
    <row r="70" spans="1:11">
      <c r="A70" s="42" t="s">
        <v>75</v>
      </c>
      <c r="B70" s="43">
        <v>150</v>
      </c>
      <c r="C70" s="44">
        <v>1</v>
      </c>
      <c r="D70" s="64">
        <f t="shared" ref="D70:D76" si="2">B70*C70</f>
        <v>150</v>
      </c>
      <c r="E70" s="55"/>
      <c r="F70" s="75"/>
      <c r="G70" s="2"/>
      <c r="H70" s="2"/>
      <c r="I70" s="2"/>
      <c r="J70" s="2"/>
      <c r="K70" s="2"/>
    </row>
    <row r="71" spans="1:11">
      <c r="A71" s="42" t="s">
        <v>46</v>
      </c>
      <c r="B71" s="43">
        <v>50</v>
      </c>
      <c r="C71" s="44">
        <v>1</v>
      </c>
      <c r="D71" s="64">
        <f t="shared" si="2"/>
        <v>50</v>
      </c>
      <c r="E71" s="55"/>
      <c r="F71" s="75"/>
      <c r="G71" s="2"/>
      <c r="H71" s="2"/>
      <c r="I71" s="2"/>
      <c r="J71" s="2"/>
      <c r="K71" s="2"/>
    </row>
    <row r="72" spans="1:11">
      <c r="A72" s="42" t="s">
        <v>47</v>
      </c>
      <c r="B72" s="43">
        <v>300</v>
      </c>
      <c r="C72" s="44">
        <v>1</v>
      </c>
      <c r="D72" s="64">
        <f t="shared" si="2"/>
        <v>300</v>
      </c>
      <c r="E72" s="55"/>
      <c r="F72" s="103"/>
      <c r="G72" s="2"/>
      <c r="H72" s="2"/>
      <c r="I72" s="2"/>
      <c r="J72" s="2"/>
      <c r="K72" s="2"/>
    </row>
    <row r="73" spans="1:11">
      <c r="A73" s="42" t="s">
        <v>48</v>
      </c>
      <c r="B73" s="43">
        <v>150</v>
      </c>
      <c r="C73" s="44">
        <v>1</v>
      </c>
      <c r="D73" s="64">
        <f t="shared" si="2"/>
        <v>150</v>
      </c>
      <c r="E73" s="55"/>
      <c r="F73" s="103"/>
      <c r="G73" s="2"/>
      <c r="H73" s="2"/>
      <c r="I73" s="2"/>
      <c r="J73" s="2"/>
      <c r="K73" s="2"/>
    </row>
    <row r="74" spans="1:11">
      <c r="A74" s="42" t="s">
        <v>49</v>
      </c>
      <c r="B74" s="43">
        <v>500</v>
      </c>
      <c r="C74" s="44">
        <v>0</v>
      </c>
      <c r="D74" s="64">
        <f t="shared" si="2"/>
        <v>0</v>
      </c>
      <c r="E74" s="55"/>
      <c r="F74" s="88" t="s">
        <v>74</v>
      </c>
      <c r="G74" s="2"/>
      <c r="H74" s="2"/>
      <c r="I74" s="2"/>
      <c r="J74" s="2"/>
      <c r="K74" s="2"/>
    </row>
    <row r="75" spans="1:11">
      <c r="A75" s="42" t="s">
        <v>50</v>
      </c>
      <c r="B75" s="43">
        <v>100</v>
      </c>
      <c r="C75" s="44">
        <v>1</v>
      </c>
      <c r="D75" s="64">
        <f t="shared" si="2"/>
        <v>100</v>
      </c>
      <c r="E75" s="55"/>
      <c r="F75" s="88"/>
      <c r="G75" s="2"/>
      <c r="H75" s="2"/>
      <c r="I75" s="2"/>
      <c r="J75" s="2"/>
      <c r="K75" s="2"/>
    </row>
    <row r="76" spans="1:11" ht="13.5" thickBot="1">
      <c r="A76" s="45" t="s">
        <v>51</v>
      </c>
      <c r="B76" s="46">
        <v>200</v>
      </c>
      <c r="C76" s="47">
        <v>1</v>
      </c>
      <c r="D76" s="65">
        <f t="shared" si="2"/>
        <v>200</v>
      </c>
      <c r="E76" s="55"/>
      <c r="F76" s="75"/>
      <c r="G76" s="2"/>
      <c r="H76" s="2"/>
      <c r="I76" s="2"/>
      <c r="J76" s="2"/>
      <c r="K76" s="2"/>
    </row>
    <row r="77" spans="1:11" ht="13.5" thickBot="1">
      <c r="A77" s="99"/>
      <c r="B77" s="67"/>
      <c r="C77" s="68"/>
      <c r="D77" s="100"/>
      <c r="E77" s="55"/>
      <c r="F77" s="55"/>
      <c r="G77" s="2"/>
      <c r="H77" s="2"/>
      <c r="I77" s="2"/>
      <c r="J77" s="2"/>
      <c r="K77" s="2"/>
    </row>
    <row r="78" spans="1:11" ht="13.5" thickBot="1">
      <c r="A78" s="49" t="s">
        <v>52</v>
      </c>
      <c r="B78" s="50"/>
      <c r="C78" s="50"/>
      <c r="D78" s="52">
        <f>SUM(D69,D65,D57,D51,D47+D37)</f>
        <v>6185</v>
      </c>
      <c r="E78" s="55"/>
      <c r="F78" s="55"/>
      <c r="G78" s="2"/>
      <c r="H78" s="2"/>
      <c r="I78" s="2"/>
      <c r="J78" s="2"/>
      <c r="K78" s="2"/>
    </row>
    <row r="79" spans="1:11" ht="13.5" thickBot="1">
      <c r="A79" s="76"/>
      <c r="B79" s="33"/>
      <c r="C79" s="33"/>
      <c r="D79" s="39"/>
      <c r="E79" s="55"/>
      <c r="F79" s="55"/>
      <c r="G79" s="2"/>
      <c r="H79" s="2"/>
      <c r="I79" s="2"/>
      <c r="J79" s="2"/>
      <c r="K79" s="2"/>
    </row>
    <row r="80" spans="1:11" ht="13.5" thickBot="1">
      <c r="A80" s="106"/>
      <c r="B80" s="107"/>
      <c r="C80" s="107"/>
      <c r="D80" s="107" t="s">
        <v>53</v>
      </c>
      <c r="E80" s="107"/>
      <c r="F80" s="108" t="s">
        <v>54</v>
      </c>
      <c r="G80" s="2"/>
      <c r="H80" s="2"/>
      <c r="I80" s="2"/>
      <c r="J80" s="2"/>
      <c r="K80" s="2"/>
    </row>
    <row r="81" spans="1:11" ht="13.5" thickBot="1">
      <c r="A81" s="77" t="s">
        <v>55</v>
      </c>
      <c r="B81" s="78"/>
      <c r="C81" s="78"/>
      <c r="D81" s="79">
        <f>D33+D78</f>
        <v>46265</v>
      </c>
      <c r="E81" s="33"/>
      <c r="F81" s="80">
        <f>+D81/F33</f>
        <v>210.29545454545453</v>
      </c>
      <c r="G81" s="2"/>
      <c r="H81" s="2"/>
      <c r="I81" s="2"/>
      <c r="J81" s="2"/>
      <c r="K81" s="2"/>
    </row>
    <row r="82" spans="1:11" ht="13.5" thickBot="1">
      <c r="A82" s="77" t="s">
        <v>56</v>
      </c>
      <c r="B82" s="81">
        <v>0.75</v>
      </c>
      <c r="C82" s="82"/>
      <c r="D82" s="79">
        <f>+D83-D81</f>
        <v>15421.666666666664</v>
      </c>
      <c r="E82" s="33"/>
      <c r="F82" s="83"/>
      <c r="G82" s="2"/>
      <c r="H82" s="2"/>
      <c r="I82" s="2"/>
      <c r="J82" s="2"/>
      <c r="K82" s="2"/>
    </row>
    <row r="83" spans="1:11" ht="13.5" thickBot="1">
      <c r="A83" s="49" t="s">
        <v>57</v>
      </c>
      <c r="B83" s="84"/>
      <c r="C83" s="85"/>
      <c r="D83" s="11">
        <f>+IF(D2="Yes",F83*F33,D81/B82)</f>
        <v>61686.666666666664</v>
      </c>
      <c r="E83" s="86"/>
      <c r="F83" s="87">
        <f>+IF(D2="yes",D3,D83/F33)</f>
        <v>280.39393939393938</v>
      </c>
      <c r="G83" s="2"/>
      <c r="H83" s="74"/>
      <c r="I83" s="2"/>
      <c r="J83" s="2"/>
      <c r="K83" s="2"/>
    </row>
    <row r="84" spans="1:11">
      <c r="A84" s="109"/>
      <c r="B84" s="110"/>
      <c r="C84" s="110"/>
      <c r="D84" s="110"/>
      <c r="E84" s="55"/>
      <c r="F84" s="55"/>
      <c r="G84" s="2"/>
      <c r="H84" s="2"/>
      <c r="I84" s="2"/>
      <c r="J84" s="2"/>
      <c r="K84" s="2"/>
    </row>
    <row r="85" spans="1:11">
      <c r="A85" s="111"/>
      <c r="B85" s="112"/>
      <c r="C85" s="112"/>
      <c r="D85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Javaneh Jabbariarfaei</dc:creator>
  <cp:lastModifiedBy>Meg Green</cp:lastModifiedBy>
  <dcterms:created xsi:type="dcterms:W3CDTF">2019-07-26T23:11:17Z</dcterms:created>
  <dcterms:modified xsi:type="dcterms:W3CDTF">2021-04-20T17:19:45Z</dcterms:modified>
</cp:coreProperties>
</file>